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yo\Desktop\"/>
    </mc:Choice>
  </mc:AlternateContent>
  <bookViews>
    <workbookView xWindow="0" yWindow="0" windowWidth="28800" windowHeight="11235"/>
  </bookViews>
  <sheets>
    <sheet name="Visit Calendar Tool" sheetId="5" r:id="rId1"/>
    <sheet name="Last_Day_to_Enroll" sheetId="6" r:id="rId2"/>
    <sheet name="Seroconverter Specimen Sched." sheetId="7" r:id="rId3"/>
  </sheets>
  <definedNames>
    <definedName name="_xlnm.Print_Area" localSheetId="1">Last_Day_to_Enroll!$A$1:$G$7</definedName>
    <definedName name="_xlnm.Print_Area" localSheetId="2">'Seroconverter Specimen Sched.'!$A$1:$G$15</definedName>
    <definedName name="_xlnm.Print_Area" localSheetId="0">'Visit Calendar Tool'!$A$1:$J$47</definedName>
  </definedNames>
  <calcPr calcId="152511"/>
</workbook>
</file>

<file path=xl/calcChain.xml><?xml version="1.0" encoding="utf-8"?>
<calcChain xmlns="http://schemas.openxmlformats.org/spreadsheetml/2006/main">
  <c r="C16" i="7" l="1"/>
  <c r="D46" i="5" l="1"/>
  <c r="G46" i="5" s="1"/>
  <c r="E46" i="5"/>
  <c r="D47" i="5"/>
  <c r="G47" i="5" s="1"/>
  <c r="E47" i="5"/>
  <c r="D45" i="5" l="1"/>
  <c r="E45" i="5" s="1"/>
  <c r="D44" i="5"/>
  <c r="G44" i="5" s="1"/>
  <c r="D43" i="5"/>
  <c r="E43" i="5" s="1"/>
  <c r="D42" i="5"/>
  <c r="E42" i="5" s="1"/>
  <c r="D41" i="5"/>
  <c r="E41" i="5" s="1"/>
  <c r="D40" i="5"/>
  <c r="E40" i="5" s="1"/>
  <c r="D39" i="5"/>
  <c r="E39" i="5" s="1"/>
  <c r="G39" i="5" l="1"/>
  <c r="G43" i="5"/>
  <c r="G42" i="5"/>
  <c r="G40" i="5"/>
  <c r="E44" i="5"/>
  <c r="G45" i="5"/>
  <c r="G41" i="5"/>
  <c r="C15" i="7"/>
  <c r="C14" i="7"/>
  <c r="C13" i="7"/>
  <c r="C12" i="7"/>
  <c r="C11" i="7"/>
  <c r="C10" i="7"/>
  <c r="C9" i="7"/>
  <c r="D38" i="5"/>
  <c r="E38" i="5" s="1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23" i="5"/>
  <c r="G23" i="5" s="1"/>
  <c r="D22" i="5"/>
  <c r="E22" i="5" s="1"/>
  <c r="D21" i="5"/>
  <c r="E21" i="5" s="1"/>
  <c r="D20" i="5"/>
  <c r="G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E7" i="6"/>
  <c r="F9" i="5"/>
  <c r="G9" i="5" l="1"/>
  <c r="G10" i="5"/>
  <c r="G11" i="5"/>
  <c r="G12" i="5"/>
  <c r="G13" i="5"/>
  <c r="G14" i="5"/>
  <c r="G15" i="5"/>
  <c r="G16" i="5"/>
  <c r="G17" i="5"/>
  <c r="G18" i="5"/>
  <c r="E20" i="5"/>
  <c r="G19" i="5"/>
  <c r="G21" i="5"/>
  <c r="E23" i="5"/>
  <c r="G22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</calcChain>
</file>

<file path=xl/sharedStrings.xml><?xml version="1.0" encoding="utf-8"?>
<sst xmlns="http://schemas.openxmlformats.org/spreadsheetml/2006/main" count="79" uniqueCount="77">
  <si>
    <t>MTN-007 Visit Calendar Tool</t>
  </si>
  <si>
    <t>PTID:</t>
  </si>
  <si>
    <t>Staff Initials:</t>
  </si>
  <si>
    <t>Enrollment Date:</t>
  </si>
  <si>
    <t>Visit</t>
  </si>
  <si>
    <t>Visit Window Opens</t>
  </si>
  <si>
    <t>Visit Window Closes</t>
  </si>
  <si>
    <t>Target Day</t>
  </si>
  <si>
    <t>Screening Visit Date:</t>
  </si>
  <si>
    <t>MC</t>
  </si>
  <si>
    <t>Actual Date</t>
  </si>
  <si>
    <t>999-99999-9</t>
  </si>
  <si>
    <t>Visit Window Open</t>
  </si>
  <si>
    <t>Target Visit Day</t>
  </si>
  <si>
    <t>Last Day to Enroll:</t>
  </si>
  <si>
    <t>MTN-020 - Calcuation of Last Possible Day to Enroll</t>
  </si>
  <si>
    <t>Month 2</t>
  </si>
  <si>
    <t>Month 1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</si>
  <si>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</si>
  <si>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</si>
  <si>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</si>
  <si>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</si>
  <si>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</si>
  <si>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</si>
  <si>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</si>
  <si>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</si>
  <si>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</si>
  <si>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</si>
  <si>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</si>
  <si>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</si>
  <si>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</si>
  <si>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</si>
  <si>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</si>
  <si>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</si>
  <si>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</si>
  <si>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</si>
  <si>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</si>
  <si>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</si>
  <si>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</si>
  <si>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</si>
  <si>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</si>
  <si>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</si>
  <si>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</si>
  <si>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</si>
  <si>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</si>
  <si>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</si>
  <si>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Date ScreeningConsent marked or signed</t>
  </si>
  <si>
    <t>Shown as dd-mmm-yy</t>
  </si>
  <si>
    <t>01.0</t>
  </si>
  <si>
    <t>02.0</t>
  </si>
  <si>
    <t>03.0</t>
  </si>
  <si>
    <t>04.0</t>
  </si>
  <si>
    <t>05.0</t>
  </si>
  <si>
    <t>06.0</t>
  </si>
  <si>
    <t>07.0</t>
  </si>
  <si>
    <t>09.0</t>
  </si>
  <si>
    <t>ASPIRE (MTN0-020) Participant Visit Calendar</t>
  </si>
  <si>
    <t xml:space="preserve">  Enter as dd-mmm-yy</t>
  </si>
  <si>
    <t>Enter as dd-mmm-yy</t>
  </si>
  <si>
    <t>Scheduled Date</t>
  </si>
  <si>
    <t>Visit Month of 1st positive rapid HIV test:</t>
  </si>
  <si>
    <t>AA</t>
  </si>
  <si>
    <t>MTN-020 Seroconverter Schedule Tool</t>
  </si>
  <si>
    <t>For HIV-infected participants (per study algorithm)</t>
  </si>
  <si>
    <t>MTN-020 study month:</t>
  </si>
  <si>
    <r>
      <rPr>
        <b/>
        <sz val="11"/>
        <rFont val="Arial"/>
        <family val="2"/>
      </rPr>
      <t xml:space="preserve">If participant is </t>
    </r>
    <r>
      <rPr>
        <b/>
        <u/>
        <sz val="11"/>
        <rFont val="Arial"/>
        <family val="2"/>
      </rPr>
      <t>not enrolled</t>
    </r>
    <r>
      <rPr>
        <b/>
        <sz val="11"/>
        <rFont val="Arial"/>
        <family val="2"/>
      </rPr>
      <t xml:space="preserve"> in MTN-015:</t>
    </r>
    <r>
      <rPr>
        <sz val="11"/>
        <rFont val="Arial"/>
        <family val="2"/>
      </rPr>
      <t xml:space="preserve"> Collect blood for seroconverter storage, HIV RNA, and CD4+ at each visit listed to the right.   If samples are missed at indicated visits, do not make up.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For all participants: </t>
    </r>
    <r>
      <rPr>
        <sz val="11"/>
        <rFont val="Arial"/>
        <family val="2"/>
      </rPr>
      <t xml:space="preserve">Complete Seroconverter Laboratory Results CRF at each visit listed to the right (regardless of enrollment into MTN-015). </t>
    </r>
  </si>
  <si>
    <t>Visit Code (Visit Month)</t>
  </si>
  <si>
    <t>08.0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</si>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</sst>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d\-mmm\-yy;@"/>
    <numFmt numFmtId="166" formatCode="[$-409]dd\-mmm\-yy;@"/>
  </numFmts>
  <fonts count="15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 wrapText="1"/>
    </xf>
    <xf numFmtId="0" fontId="9" fillId="0" borderId="0" xfId="0" applyFont="1"/>
    <xf numFmtId="0" fontId="3" fillId="0" borderId="3" xfId="0" applyFont="1" applyBorder="1" applyAlignment="1" applyProtection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1" xfId="0" applyFont="1" applyBorder="1" applyAlignment="1" applyProtection="1">
      <alignment horizontal="left" wrapText="1"/>
    </xf>
    <xf numFmtId="15" fontId="10" fillId="0" borderId="2" xfId="0" applyNumberFormat="1" applyFont="1" applyFill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15" fontId="5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164" fontId="10" fillId="0" borderId="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2" xfId="0" applyBorder="1" applyProtection="1"/>
    <xf numFmtId="166" fontId="5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8" fillId="0" borderId="0" xfId="0" applyFont="1"/>
    <xf numFmtId="15" fontId="13" fillId="0" borderId="0" xfId="0" applyNumberFormat="1" applyFont="1" applyFill="1" applyAlignment="1">
      <alignment vertical="center"/>
    </xf>
    <xf numFmtId="49" fontId="10" fillId="0" borderId="2" xfId="0" applyNumberFormat="1" applyFont="1" applyBorder="1" applyAlignment="1" applyProtection="1">
      <alignment horizontal="center" vertical="center" wrapText="1"/>
    </xf>
    <xf numFmtId="15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2" xfId="0" applyNumberFormat="1" applyFont="1" applyFill="1" applyBorder="1" applyAlignment="1" applyProtection="1">
      <alignment horizontal="center" vertical="center" wrapText="1"/>
    </xf>
    <xf numFmtId="166" fontId="10" fillId="0" borderId="2" xfId="0" applyNumberFormat="1" applyFont="1" applyFill="1" applyBorder="1" applyAlignment="1" applyProtection="1">
      <alignment horizontal="center" vertical="center" wrapText="1"/>
    </xf>
    <xf numFmtId="166" fontId="11" fillId="0" borderId="2" xfId="0" applyNumberFormat="1" applyFont="1" applyFill="1" applyBorder="1" applyAlignment="1" applyProtection="1">
      <alignment horizontal="center" vertical="center" wrapText="1"/>
    </xf>
    <xf numFmtId="166" fontId="10" fillId="0" borderId="2" xfId="0" applyNumberFormat="1" applyFont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0" fontId="3" fillId="0" borderId="8" xfId="0" applyFont="1" applyBorder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0" fillId="0" borderId="0" xfId="0" applyBorder="1"/>
    <xf numFmtId="1" fontId="4" fillId="0" borderId="8" xfId="0" applyNumberFormat="1" applyFont="1" applyBorder="1" applyAlignment="1">
      <alignment horizontal="center"/>
    </xf>
    <xf numFmtId="0" fontId="10" fillId="0" borderId="0" xfId="0" applyFont="1"/>
    <xf numFmtId="166" fontId="10" fillId="0" borderId="10" xfId="0" applyNumberFormat="1" applyFont="1" applyFill="1" applyBorder="1" applyAlignment="1" applyProtection="1">
      <alignment horizontal="center" vertical="center" wrapText="1"/>
    </xf>
    <xf numFmtId="166" fontId="11" fillId="0" borderId="10" xfId="0" applyNumberFormat="1" applyFont="1" applyFill="1" applyBorder="1" applyAlignment="1" applyProtection="1">
      <alignment horizontal="center" vertical="center" wrapText="1"/>
    </xf>
    <xf numFmtId="15" fontId="10" fillId="0" borderId="10" xfId="0" applyNumberFormat="1" applyFont="1" applyFill="1" applyBorder="1" applyAlignment="1" applyProtection="1">
      <alignment horizontal="center" vertical="center" wrapText="1"/>
    </xf>
    <xf numFmtId="15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166" fontId="3" fillId="0" borderId="2" xfId="0" applyNumberFormat="1" applyFont="1" applyBorder="1" applyAlignment="1">
      <alignment horizontal="center"/>
    </xf>
    <xf numFmtId="0" fontId="0" fillId="0" borderId="2" xfId="0" applyBorder="1"/>
    <xf numFmtId="1" fontId="4" fillId="0" borderId="0" xfId="0" applyNumberFormat="1" applyFont="1" applyBorder="1" applyAlignment="1">
      <alignment horizontal="center"/>
    </xf>
    <xf numFmtId="165" fontId="5" fillId="0" borderId="5" xfId="0" applyNumberFormat="1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/>
      <protection locked="0"/>
    </xf>
    <xf numFmtId="165" fontId="8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98426</xdr:colOff>
      <xdr:row>0</xdr:row>
      <xdr:rowOff>76200</xdr:rowOff>
    </xdr:from>
    <xdr:to>
      <xdr:col>15</xdr:col>
      <xdr:colOff>0</xdr:colOff>
      <xdr:row>9</xdr:row>
      <xdr:rowOff>114300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461251" y="76200"/>
          <a:ext cx="3168649" cy="2571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Once a participant enrolls, enter the PTID, Staff Initials, and Enrollment Date. This will generate the target days and visit windows for the required follow-up visits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2.  Print the calendar and place in the participant's study notebook.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  If desired, hand-write in the scheduled visit date and actual visit dates as they occur in the columns provided. In cases of split visits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 the first date the visit was started.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selection sqref="A1:J47"/>
    </sheetView>
  </sheetViews>
  <sheetFormatPr defaultRowHeight="12.75" x14ac:dyDescent="0.2"/>
  <cols>
    <col min="1" max="1" width="9.42578125" customWidth="1"/>
    <col min="2" max="2" width="14.140625" customWidth="1"/>
    <col min="3" max="3" width="14" hidden="1" customWidth="1"/>
    <col min="4" max="4" width="15.5703125" customWidth="1"/>
    <col min="5" max="5" width="14.85546875" customWidth="1"/>
    <col min="6" max="6" width="14" hidden="1" customWidth="1"/>
    <col min="7" max="7" width="14.7109375" customWidth="1"/>
    <col min="8" max="8" width="14" hidden="1" customWidth="1"/>
    <col min="9" max="9" width="18.5703125" customWidth="1"/>
    <col min="10" max="10" width="23.140625" customWidth="1"/>
    <col min="11" max="11" width="12.42578125" customWidth="1"/>
  </cols>
  <sheetData>
    <row r="1" spans="1:11" ht="24" customHeight="1" x14ac:dyDescent="0.3">
      <c r="A1" s="14" t="s">
        <v>56</v>
      </c>
      <c r="C1" s="1" t="s">
        <v>0</v>
      </c>
      <c r="D1" s="1"/>
      <c r="E1" s="1"/>
    </row>
    <row r="2" spans="1:11" ht="12" customHeight="1" x14ac:dyDescent="0.2"/>
    <row r="3" spans="1:11" ht="14.25" customHeight="1" thickBot="1" x14ac:dyDescent="0.25"/>
    <row r="4" spans="1:11" ht="24" customHeight="1" thickBot="1" x14ac:dyDescent="0.25">
      <c r="A4" s="18" t="s">
        <v>1</v>
      </c>
      <c r="B4" s="58" t="s">
        <v>11</v>
      </c>
      <c r="C4" s="59"/>
      <c r="D4" s="59"/>
      <c r="E4" s="60"/>
      <c r="F4" s="18" t="s">
        <v>2</v>
      </c>
      <c r="G4" s="19" t="s">
        <v>2</v>
      </c>
      <c r="H4" s="20" t="s">
        <v>9</v>
      </c>
      <c r="I4" s="20" t="s">
        <v>61</v>
      </c>
    </row>
    <row r="5" spans="1:11" ht="15" customHeight="1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1" ht="28.5" customHeight="1" thickBot="1" x14ac:dyDescent="0.25">
      <c r="A6" s="61" t="s">
        <v>3</v>
      </c>
      <c r="B6" s="61"/>
      <c r="C6" s="61"/>
      <c r="D6" s="39">
        <v>41142</v>
      </c>
      <c r="E6" s="30" t="s">
        <v>57</v>
      </c>
      <c r="F6" s="21"/>
      <c r="H6" s="21"/>
      <c r="I6" s="21"/>
      <c r="J6" s="21"/>
    </row>
    <row r="7" spans="1:11" ht="21" customHeight="1" x14ac:dyDescent="0.2">
      <c r="D7" s="29"/>
    </row>
    <row r="8" spans="1:11" ht="36" customHeight="1" thickBot="1" x14ac:dyDescent="0.3">
      <c r="A8" s="15" t="s">
        <v>4</v>
      </c>
      <c r="B8" s="10" t="s">
        <v>66</v>
      </c>
      <c r="C8" s="12" t="s">
        <v>5</v>
      </c>
      <c r="D8" s="10" t="s">
        <v>13</v>
      </c>
      <c r="E8" s="10" t="s">
        <v>12</v>
      </c>
      <c r="F8" s="10" t="s">
        <v>7</v>
      </c>
      <c r="G8" s="10" t="s">
        <v>6</v>
      </c>
      <c r="H8" s="10" t="s">
        <v>6</v>
      </c>
      <c r="I8" s="10" t="s">
        <v>59</v>
      </c>
      <c r="J8" s="3" t="s">
        <v>10</v>
      </c>
      <c r="K8" s="2"/>
    </row>
    <row r="9" spans="1:11" s="4" customFormat="1" ht="24.95" customHeight="1" thickTop="1" x14ac:dyDescent="0.2">
      <c r="A9" s="23" t="s">
        <v>17</v>
      </c>
      <c r="B9" s="31" t="s">
        <v>48</v>
      </c>
      <c r="C9" s="17"/>
      <c r="D9" s="40">
        <f>D6+28</f>
        <v>41170</v>
      </c>
      <c r="E9" s="50">
        <f t="shared" ref="E9:E38" si="0">D9-14</f>
        <v>41156</v>
      </c>
      <c r="F9" s="51" t="e">
        <f>(#REF!+7)</f>
        <v>#REF!</v>
      </c>
      <c r="G9" s="50">
        <f t="shared" ref="G9:G38" si="1">D9+13</f>
        <v>41183</v>
      </c>
      <c r="H9" s="52"/>
      <c r="I9" s="53"/>
      <c r="J9" s="33"/>
      <c r="K9" s="7"/>
    </row>
    <row r="10" spans="1:11" s="4" customFormat="1" ht="24.95" customHeight="1" x14ac:dyDescent="0.2">
      <c r="A10" s="23" t="s">
        <v>16</v>
      </c>
      <c r="B10" s="31" t="s">
        <v>49</v>
      </c>
      <c r="C10" s="17"/>
      <c r="D10" s="40">
        <f>SUM(D6)+56</f>
        <v>41198</v>
      </c>
      <c r="E10" s="41">
        <f t="shared" si="0"/>
        <v>41184</v>
      </c>
      <c r="F10" s="42"/>
      <c r="G10" s="41">
        <f t="shared" si="1"/>
        <v>41211</v>
      </c>
      <c r="H10" s="16"/>
      <c r="I10" s="32"/>
      <c r="J10" s="33"/>
      <c r="K10" s="7"/>
    </row>
    <row r="11" spans="1:11" s="4" customFormat="1" ht="24.95" customHeight="1" x14ac:dyDescent="0.2">
      <c r="A11" s="23" t="s">
        <v>18</v>
      </c>
      <c r="B11" s="31" t="s">
        <v>50</v>
      </c>
      <c r="C11" s="17"/>
      <c r="D11" s="40">
        <f>SUM(D6+84)</f>
        <v>41226</v>
      </c>
      <c r="E11" s="41">
        <f t="shared" si="0"/>
        <v>41212</v>
      </c>
      <c r="F11" s="42"/>
      <c r="G11" s="41">
        <f t="shared" si="1"/>
        <v>41239</v>
      </c>
      <c r="H11" s="16"/>
      <c r="I11" s="32"/>
      <c r="J11" s="33"/>
      <c r="K11" s="7"/>
    </row>
    <row r="12" spans="1:11" s="4" customFormat="1" ht="24.95" customHeight="1" x14ac:dyDescent="0.2">
      <c r="A12" s="23" t="s">
        <v>19</v>
      </c>
      <c r="B12" s="31" t="s">
        <v>51</v>
      </c>
      <c r="C12" s="17"/>
      <c r="D12" s="40">
        <f>SUM(D6+112)</f>
        <v>41254</v>
      </c>
      <c r="E12" s="41">
        <f t="shared" si="0"/>
        <v>41240</v>
      </c>
      <c r="F12" s="42"/>
      <c r="G12" s="41">
        <f t="shared" si="1"/>
        <v>41267</v>
      </c>
      <c r="H12" s="16"/>
      <c r="I12" s="32"/>
      <c r="J12" s="33"/>
      <c r="K12" s="7"/>
    </row>
    <row r="13" spans="1:11" s="4" customFormat="1" ht="24.95" customHeight="1" x14ac:dyDescent="0.2">
      <c r="A13" s="23" t="s">
        <v>20</v>
      </c>
      <c r="B13" s="31" t="s">
        <v>52</v>
      </c>
      <c r="C13" s="17"/>
      <c r="D13" s="40">
        <f>SUM(D6+140)</f>
        <v>41282</v>
      </c>
      <c r="E13" s="41">
        <f t="shared" si="0"/>
        <v>41268</v>
      </c>
      <c r="F13" s="42"/>
      <c r="G13" s="41">
        <f t="shared" si="1"/>
        <v>41295</v>
      </c>
      <c r="H13" s="16"/>
      <c r="I13" s="32"/>
      <c r="J13" s="33"/>
      <c r="K13" s="7"/>
    </row>
    <row r="14" spans="1:11" s="4" customFormat="1" ht="24.95" customHeight="1" x14ac:dyDescent="0.2">
      <c r="A14" s="23" t="s">
        <v>21</v>
      </c>
      <c r="B14" s="31" t="s">
        <v>53</v>
      </c>
      <c r="C14" s="17"/>
      <c r="D14" s="40">
        <f>SUM(D6+168)</f>
        <v>41310</v>
      </c>
      <c r="E14" s="41">
        <f t="shared" si="0"/>
        <v>41296</v>
      </c>
      <c r="F14" s="42"/>
      <c r="G14" s="41">
        <f t="shared" si="1"/>
        <v>41323</v>
      </c>
      <c r="H14" s="16"/>
      <c r="I14" s="32"/>
      <c r="J14" s="33"/>
      <c r="K14" s="7"/>
    </row>
    <row r="15" spans="1:11" s="4" customFormat="1" ht="24.95" customHeight="1" x14ac:dyDescent="0.2">
      <c r="A15" s="23" t="s">
        <v>22</v>
      </c>
      <c r="B15" s="31" t="s">
        <v>54</v>
      </c>
      <c r="C15" s="17"/>
      <c r="D15" s="40">
        <f>SUM(D6+196)</f>
        <v>41338</v>
      </c>
      <c r="E15" s="41">
        <f t="shared" si="0"/>
        <v>41324</v>
      </c>
      <c r="F15" s="41"/>
      <c r="G15" s="41">
        <f t="shared" si="1"/>
        <v>41351</v>
      </c>
      <c r="H15" s="16"/>
      <c r="I15" s="32"/>
      <c r="J15" s="33"/>
      <c r="K15" s="7"/>
    </row>
    <row r="16" spans="1:11" ht="24.95" customHeight="1" x14ac:dyDescent="0.2">
      <c r="A16" s="23" t="s">
        <v>23</v>
      </c>
      <c r="B16" s="54" t="s">
        <v>67</v>
      </c>
      <c r="C16" s="25"/>
      <c r="D16" s="40">
        <f>D6+224</f>
        <v>41366</v>
      </c>
      <c r="E16" s="43">
        <f t="shared" si="0"/>
        <v>41352</v>
      </c>
      <c r="F16" s="43"/>
      <c r="G16" s="43">
        <f t="shared" si="1"/>
        <v>41379</v>
      </c>
      <c r="H16" s="26"/>
      <c r="I16" s="34"/>
      <c r="J16" s="34"/>
    </row>
    <row r="17" spans="1:10" ht="24.95" customHeight="1" x14ac:dyDescent="0.25">
      <c r="A17" s="23" t="s">
        <v>24</v>
      </c>
      <c r="B17" s="31" t="s">
        <v>55</v>
      </c>
      <c r="C17" s="25"/>
      <c r="D17" s="44">
        <f>D6+252</f>
        <v>41394</v>
      </c>
      <c r="E17" s="43">
        <f t="shared" si="0"/>
        <v>41380</v>
      </c>
      <c r="F17" s="43"/>
      <c r="G17" s="43">
        <f t="shared" si="1"/>
        <v>41407</v>
      </c>
      <c r="H17" s="26"/>
      <c r="I17" s="34"/>
      <c r="J17" s="34"/>
    </row>
    <row r="18" spans="1:10" ht="24.95" customHeight="1" x14ac:dyDescent="0.25">
      <c r="A18" s="23" t="s">
        <v>25</v>
      </c>
      <c r="B18" s="24">
        <v>10</v>
      </c>
      <c r="C18" s="25"/>
      <c r="D18" s="44">
        <f>D6+280</f>
        <v>41422</v>
      </c>
      <c r="E18" s="43">
        <f t="shared" si="0"/>
        <v>41408</v>
      </c>
      <c r="F18" s="43"/>
      <c r="G18" s="43">
        <f t="shared" si="1"/>
        <v>41435</v>
      </c>
      <c r="H18" s="26"/>
      <c r="I18" s="34"/>
      <c r="J18" s="34"/>
    </row>
    <row r="19" spans="1:10" ht="24.95" customHeight="1" x14ac:dyDescent="0.25">
      <c r="A19" s="23" t="s">
        <v>26</v>
      </c>
      <c r="B19" s="24">
        <v>11</v>
      </c>
      <c r="C19" s="25"/>
      <c r="D19" s="44">
        <f>D6+308</f>
        <v>41450</v>
      </c>
      <c r="E19" s="43">
        <f t="shared" si="0"/>
        <v>41436</v>
      </c>
      <c r="F19" s="43"/>
      <c r="G19" s="43">
        <f t="shared" si="1"/>
        <v>41463</v>
      </c>
      <c r="H19" s="26"/>
      <c r="I19" s="34"/>
      <c r="J19" s="34"/>
    </row>
    <row r="20" spans="1:10" ht="24.95" customHeight="1" x14ac:dyDescent="0.25">
      <c r="A20" s="23" t="s">
        <v>27</v>
      </c>
      <c r="B20" s="24">
        <v>12</v>
      </c>
      <c r="C20" s="25"/>
      <c r="D20" s="44">
        <f>D6+336</f>
        <v>41478</v>
      </c>
      <c r="E20" s="43">
        <f t="shared" si="0"/>
        <v>41464</v>
      </c>
      <c r="F20" s="43"/>
      <c r="G20" s="43">
        <f t="shared" si="1"/>
        <v>41491</v>
      </c>
      <c r="H20" s="26"/>
      <c r="I20" s="34"/>
      <c r="J20" s="34"/>
    </row>
    <row r="21" spans="1:10" ht="24.95" customHeight="1" x14ac:dyDescent="0.25">
      <c r="A21" s="23" t="s">
        <v>28</v>
      </c>
      <c r="B21" s="24">
        <v>13</v>
      </c>
      <c r="C21" s="25"/>
      <c r="D21" s="44">
        <f>D6+364</f>
        <v>41506</v>
      </c>
      <c r="E21" s="43">
        <f t="shared" si="0"/>
        <v>41492</v>
      </c>
      <c r="F21" s="43"/>
      <c r="G21" s="43">
        <f t="shared" si="1"/>
        <v>41519</v>
      </c>
      <c r="H21" s="26"/>
      <c r="I21" s="34"/>
      <c r="J21" s="34"/>
    </row>
    <row r="22" spans="1:10" ht="24.95" customHeight="1" x14ac:dyDescent="0.25">
      <c r="A22" s="23" t="s">
        <v>29</v>
      </c>
      <c r="B22" s="24">
        <v>14</v>
      </c>
      <c r="C22" s="25"/>
      <c r="D22" s="44">
        <f>D6+392</f>
        <v>41534</v>
      </c>
      <c r="E22" s="43">
        <f t="shared" si="0"/>
        <v>41520</v>
      </c>
      <c r="F22" s="43"/>
      <c r="G22" s="43">
        <f t="shared" si="1"/>
        <v>41547</v>
      </c>
      <c r="H22" s="26"/>
      <c r="I22" s="34"/>
      <c r="J22" s="34"/>
    </row>
    <row r="23" spans="1:10" ht="24.95" customHeight="1" x14ac:dyDescent="0.25">
      <c r="A23" s="23" t="s">
        <v>30</v>
      </c>
      <c r="B23" s="24">
        <v>15</v>
      </c>
      <c r="C23" s="25"/>
      <c r="D23" s="44">
        <f>D6+420</f>
        <v>41562</v>
      </c>
      <c r="E23" s="43">
        <f t="shared" si="0"/>
        <v>41548</v>
      </c>
      <c r="F23" s="43"/>
      <c r="G23" s="43">
        <f t="shared" si="1"/>
        <v>41575</v>
      </c>
      <c r="H23" s="26"/>
      <c r="I23" s="34"/>
      <c r="J23" s="34"/>
    </row>
    <row r="24" spans="1:10" ht="24.95" customHeight="1" x14ac:dyDescent="0.25">
      <c r="A24" s="23" t="s">
        <v>31</v>
      </c>
      <c r="B24" s="24">
        <v>16</v>
      </c>
      <c r="C24" s="25"/>
      <c r="D24" s="44">
        <f>D6+448</f>
        <v>41590</v>
      </c>
      <c r="E24" s="43">
        <f t="shared" si="0"/>
        <v>41576</v>
      </c>
      <c r="F24" s="43"/>
      <c r="G24" s="43">
        <f t="shared" si="1"/>
        <v>41603</v>
      </c>
      <c r="H24" s="26"/>
      <c r="I24" s="34"/>
      <c r="J24" s="34"/>
    </row>
    <row r="25" spans="1:10" ht="24.95" customHeight="1" x14ac:dyDescent="0.25">
      <c r="A25" s="23" t="s">
        <v>32</v>
      </c>
      <c r="B25" s="24">
        <v>17</v>
      </c>
      <c r="C25" s="25"/>
      <c r="D25" s="44">
        <f>D6+476</f>
        <v>41618</v>
      </c>
      <c r="E25" s="43">
        <f t="shared" si="0"/>
        <v>41604</v>
      </c>
      <c r="F25" s="43"/>
      <c r="G25" s="43">
        <f t="shared" si="1"/>
        <v>41631</v>
      </c>
      <c r="H25" s="26"/>
      <c r="I25" s="34"/>
      <c r="J25" s="34"/>
    </row>
    <row r="26" spans="1:10" ht="24.95" customHeight="1" x14ac:dyDescent="0.25">
      <c r="A26" s="23" t="s">
        <v>33</v>
      </c>
      <c r="B26" s="24">
        <v>18</v>
      </c>
      <c r="C26" s="25"/>
      <c r="D26" s="44">
        <f>D6+504</f>
        <v>41646</v>
      </c>
      <c r="E26" s="43">
        <f t="shared" si="0"/>
        <v>41632</v>
      </c>
      <c r="F26" s="43"/>
      <c r="G26" s="43">
        <f t="shared" si="1"/>
        <v>41659</v>
      </c>
      <c r="H26" s="26"/>
      <c r="I26" s="34"/>
      <c r="J26" s="34"/>
    </row>
    <row r="27" spans="1:10" ht="24.95" customHeight="1" x14ac:dyDescent="0.25">
      <c r="A27" s="23" t="s">
        <v>34</v>
      </c>
      <c r="B27" s="24">
        <v>19</v>
      </c>
      <c r="C27" s="25"/>
      <c r="D27" s="44">
        <f>D6+532</f>
        <v>41674</v>
      </c>
      <c r="E27" s="43">
        <f t="shared" si="0"/>
        <v>41660</v>
      </c>
      <c r="F27" s="43"/>
      <c r="G27" s="43">
        <f t="shared" si="1"/>
        <v>41687</v>
      </c>
      <c r="H27" s="26"/>
      <c r="I27" s="34"/>
      <c r="J27" s="34"/>
    </row>
    <row r="28" spans="1:10" ht="24.95" customHeight="1" x14ac:dyDescent="0.25">
      <c r="A28" s="23" t="s">
        <v>35</v>
      </c>
      <c r="B28" s="24">
        <v>20</v>
      </c>
      <c r="C28" s="25"/>
      <c r="D28" s="44">
        <f>D6+560</f>
        <v>41702</v>
      </c>
      <c r="E28" s="43">
        <f t="shared" si="0"/>
        <v>41688</v>
      </c>
      <c r="F28" s="43"/>
      <c r="G28" s="43">
        <f t="shared" si="1"/>
        <v>41715</v>
      </c>
      <c r="H28" s="26"/>
      <c r="I28" s="34"/>
      <c r="J28" s="34"/>
    </row>
    <row r="29" spans="1:10" ht="24.95" customHeight="1" x14ac:dyDescent="0.25">
      <c r="A29" s="23" t="s">
        <v>36</v>
      </c>
      <c r="B29" s="24">
        <v>21</v>
      </c>
      <c r="C29" s="25"/>
      <c r="D29" s="44">
        <f>D6+588</f>
        <v>41730</v>
      </c>
      <c r="E29" s="43">
        <f t="shared" si="0"/>
        <v>41716</v>
      </c>
      <c r="F29" s="43"/>
      <c r="G29" s="43">
        <f t="shared" si="1"/>
        <v>41743</v>
      </c>
      <c r="H29" s="26"/>
      <c r="I29" s="34"/>
      <c r="J29" s="34"/>
    </row>
    <row r="30" spans="1:10" ht="24.95" customHeight="1" x14ac:dyDescent="0.25">
      <c r="A30" s="23" t="s">
        <v>37</v>
      </c>
      <c r="B30" s="24">
        <v>22</v>
      </c>
      <c r="C30" s="25"/>
      <c r="D30" s="44">
        <f>D6+616</f>
        <v>41758</v>
      </c>
      <c r="E30" s="43">
        <f t="shared" si="0"/>
        <v>41744</v>
      </c>
      <c r="F30" s="43"/>
      <c r="G30" s="43">
        <f t="shared" si="1"/>
        <v>41771</v>
      </c>
      <c r="H30" s="26"/>
      <c r="I30" s="34"/>
      <c r="J30" s="34"/>
    </row>
    <row r="31" spans="1:10" ht="24.95" customHeight="1" x14ac:dyDescent="0.25">
      <c r="A31" s="23" t="s">
        <v>38</v>
      </c>
      <c r="B31" s="24">
        <v>23</v>
      </c>
      <c r="C31" s="25"/>
      <c r="D31" s="44">
        <f>D6+644</f>
        <v>41786</v>
      </c>
      <c r="E31" s="43">
        <f t="shared" si="0"/>
        <v>41772</v>
      </c>
      <c r="F31" s="43"/>
      <c r="G31" s="43">
        <f t="shared" si="1"/>
        <v>41799</v>
      </c>
      <c r="H31" s="26"/>
      <c r="I31" s="34"/>
      <c r="J31" s="34"/>
    </row>
    <row r="32" spans="1:10" ht="24.95" customHeight="1" x14ac:dyDescent="0.25">
      <c r="A32" s="23" t="s">
        <v>39</v>
      </c>
      <c r="B32" s="24">
        <v>24</v>
      </c>
      <c r="C32" s="25"/>
      <c r="D32" s="44">
        <f>D6+672</f>
        <v>41814</v>
      </c>
      <c r="E32" s="43">
        <f t="shared" si="0"/>
        <v>41800</v>
      </c>
      <c r="F32" s="43"/>
      <c r="G32" s="43">
        <f t="shared" si="1"/>
        <v>41827</v>
      </c>
      <c r="H32" s="26"/>
      <c r="I32" s="34"/>
      <c r="J32" s="34"/>
    </row>
    <row r="33" spans="1:10" ht="24.95" customHeight="1" x14ac:dyDescent="0.25">
      <c r="A33" s="23" t="s">
        <v>40</v>
      </c>
      <c r="B33" s="24">
        <v>25</v>
      </c>
      <c r="C33" s="25"/>
      <c r="D33" s="44">
        <f>D6+700</f>
        <v>41842</v>
      </c>
      <c r="E33" s="43">
        <f t="shared" si="0"/>
        <v>41828</v>
      </c>
      <c r="F33" s="43"/>
      <c r="G33" s="43">
        <f t="shared" si="1"/>
        <v>41855</v>
      </c>
      <c r="H33" s="26"/>
      <c r="I33" s="34"/>
      <c r="J33" s="34"/>
    </row>
    <row r="34" spans="1:10" ht="24.95" customHeight="1" x14ac:dyDescent="0.25">
      <c r="A34" s="23" t="s">
        <v>41</v>
      </c>
      <c r="B34" s="24">
        <v>26</v>
      </c>
      <c r="C34" s="25"/>
      <c r="D34" s="44">
        <f>D6+728</f>
        <v>41870</v>
      </c>
      <c r="E34" s="43">
        <f t="shared" si="0"/>
        <v>41856</v>
      </c>
      <c r="F34" s="43"/>
      <c r="G34" s="43">
        <f t="shared" si="1"/>
        <v>41883</v>
      </c>
      <c r="H34" s="26"/>
      <c r="I34" s="34"/>
      <c r="J34" s="34"/>
    </row>
    <row r="35" spans="1:10" ht="24.95" customHeight="1" x14ac:dyDescent="0.25">
      <c r="A35" s="23" t="s">
        <v>42</v>
      </c>
      <c r="B35" s="24">
        <v>27</v>
      </c>
      <c r="C35" s="25"/>
      <c r="D35" s="44">
        <f>D6+756</f>
        <v>41898</v>
      </c>
      <c r="E35" s="43">
        <f t="shared" si="0"/>
        <v>41884</v>
      </c>
      <c r="F35" s="43"/>
      <c r="G35" s="43">
        <f t="shared" si="1"/>
        <v>41911</v>
      </c>
      <c r="H35" s="26"/>
      <c r="I35" s="34"/>
      <c r="J35" s="34"/>
    </row>
    <row r="36" spans="1:10" ht="24.95" customHeight="1" x14ac:dyDescent="0.25">
      <c r="A36" s="23" t="s">
        <v>43</v>
      </c>
      <c r="B36" s="24">
        <v>28</v>
      </c>
      <c r="C36" s="25"/>
      <c r="D36" s="44">
        <f>D6+784</f>
        <v>41926</v>
      </c>
      <c r="E36" s="43">
        <f t="shared" si="0"/>
        <v>41912</v>
      </c>
      <c r="F36" s="43"/>
      <c r="G36" s="43">
        <f t="shared" si="1"/>
        <v>41939</v>
      </c>
      <c r="H36" s="26"/>
      <c r="I36" s="34"/>
      <c r="J36" s="34"/>
    </row>
    <row r="37" spans="1:10" ht="24.95" customHeight="1" x14ac:dyDescent="0.25">
      <c r="A37" s="23" t="s">
        <v>44</v>
      </c>
      <c r="B37" s="24">
        <v>29</v>
      </c>
      <c r="C37" s="25"/>
      <c r="D37" s="44">
        <f>D6+812</f>
        <v>41954</v>
      </c>
      <c r="E37" s="43">
        <f t="shared" si="0"/>
        <v>41940</v>
      </c>
      <c r="F37" s="43"/>
      <c r="G37" s="43">
        <f t="shared" si="1"/>
        <v>41967</v>
      </c>
      <c r="H37" s="26"/>
      <c r="I37" s="34"/>
      <c r="J37" s="34"/>
    </row>
    <row r="38" spans="1:10" ht="24.95" customHeight="1" x14ac:dyDescent="0.25">
      <c r="A38" s="23" t="s">
        <v>45</v>
      </c>
      <c r="B38" s="24">
        <v>30</v>
      </c>
      <c r="C38" s="25"/>
      <c r="D38" s="44">
        <f>D6+840</f>
        <v>41982</v>
      </c>
      <c r="E38" s="43">
        <f t="shared" si="0"/>
        <v>41968</v>
      </c>
      <c r="F38" s="43"/>
      <c r="G38" s="43">
        <f t="shared" si="1"/>
        <v>41995</v>
      </c>
      <c r="H38" s="26"/>
      <c r="I38" s="34"/>
      <c r="J38" s="34"/>
    </row>
    <row r="39" spans="1:10" ht="24.95" customHeight="1" x14ac:dyDescent="0.25">
      <c r="A39" s="23" t="s">
        <v>68</v>
      </c>
      <c r="B39" s="24">
        <v>31</v>
      </c>
      <c r="D39" s="55">
        <f>D6+868</f>
        <v>42010</v>
      </c>
      <c r="E39" s="43">
        <f>D39-14</f>
        <v>41996</v>
      </c>
      <c r="F39" s="43"/>
      <c r="G39" s="43">
        <f t="shared" ref="G39:G46" si="2">D39+13</f>
        <v>42023</v>
      </c>
      <c r="I39" s="34"/>
      <c r="J39" s="34"/>
    </row>
    <row r="40" spans="1:10" ht="24.95" customHeight="1" x14ac:dyDescent="0.25">
      <c r="A40" s="23" t="s">
        <v>69</v>
      </c>
      <c r="B40" s="24">
        <v>32</v>
      </c>
      <c r="D40" s="55">
        <f>D6+896</f>
        <v>42038</v>
      </c>
      <c r="E40" s="43">
        <f t="shared" ref="E40:E46" si="3">D40-14</f>
        <v>42024</v>
      </c>
      <c r="F40" s="43"/>
      <c r="G40" s="43">
        <f t="shared" si="2"/>
        <v>42051</v>
      </c>
      <c r="I40" s="56"/>
      <c r="J40" s="56"/>
    </row>
    <row r="41" spans="1:10" ht="24.95" customHeight="1" x14ac:dyDescent="0.25">
      <c r="A41" s="23" t="s">
        <v>70</v>
      </c>
      <c r="B41" s="24">
        <v>33</v>
      </c>
      <c r="D41" s="55">
        <f>D6+924</f>
        <v>42066</v>
      </c>
      <c r="E41" s="43">
        <f t="shared" si="3"/>
        <v>42052</v>
      </c>
      <c r="F41" s="43"/>
      <c r="G41" s="43">
        <f t="shared" si="2"/>
        <v>42079</v>
      </c>
      <c r="I41" s="56"/>
      <c r="J41" s="56"/>
    </row>
    <row r="42" spans="1:10" ht="24.95" customHeight="1" x14ac:dyDescent="0.25">
      <c r="A42" s="23" t="s">
        <v>71</v>
      </c>
      <c r="B42" s="24">
        <v>34</v>
      </c>
      <c r="D42" s="55">
        <f>D6+952</f>
        <v>42094</v>
      </c>
      <c r="E42" s="43">
        <f t="shared" si="3"/>
        <v>42080</v>
      </c>
      <c r="F42" s="43"/>
      <c r="G42" s="43">
        <f t="shared" si="2"/>
        <v>42107</v>
      </c>
      <c r="I42" s="56"/>
      <c r="J42" s="56"/>
    </row>
    <row r="43" spans="1:10" ht="24.95" customHeight="1" x14ac:dyDescent="0.25">
      <c r="A43" s="23" t="s">
        <v>72</v>
      </c>
      <c r="B43" s="24">
        <v>35</v>
      </c>
      <c r="D43" s="55">
        <f>D6+980</f>
        <v>42122</v>
      </c>
      <c r="E43" s="43">
        <f t="shared" si="3"/>
        <v>42108</v>
      </c>
      <c r="F43" s="43"/>
      <c r="G43" s="43">
        <f t="shared" si="2"/>
        <v>42135</v>
      </c>
      <c r="I43" s="56"/>
      <c r="J43" s="56"/>
    </row>
    <row r="44" spans="1:10" ht="24.95" customHeight="1" x14ac:dyDescent="0.25">
      <c r="A44" s="23" t="s">
        <v>73</v>
      </c>
      <c r="B44" s="24">
        <v>36</v>
      </c>
      <c r="D44" s="55">
        <f>D6+1008</f>
        <v>42150</v>
      </c>
      <c r="E44" s="43">
        <f t="shared" si="3"/>
        <v>42136</v>
      </c>
      <c r="F44" s="43"/>
      <c r="G44" s="43">
        <f t="shared" si="2"/>
        <v>42163</v>
      </c>
      <c r="I44" s="56"/>
      <c r="J44" s="56"/>
    </row>
    <row r="45" spans="1:10" ht="24.95" customHeight="1" x14ac:dyDescent="0.25">
      <c r="A45" s="23" t="s">
        <v>74</v>
      </c>
      <c r="B45" s="24">
        <v>37</v>
      </c>
      <c r="D45" s="55">
        <f>D6+1036</f>
        <v>42178</v>
      </c>
      <c r="E45" s="43">
        <f t="shared" si="3"/>
        <v>42164</v>
      </c>
      <c r="F45" s="43"/>
      <c r="G45" s="43">
        <f t="shared" si="2"/>
        <v>42191</v>
      </c>
      <c r="I45" s="56"/>
      <c r="J45" s="56"/>
    </row>
    <row r="46" spans="1:10" ht="24.95" customHeight="1" x14ac:dyDescent="0.25">
      <c r="A46" s="23" t="s">
        <v>75</v>
      </c>
      <c r="B46" s="24">
        <v>38</v>
      </c>
      <c r="D46" s="55">
        <f>D6+1064</f>
        <v>42206</v>
      </c>
      <c r="E46" s="43">
        <f t="shared" si="3"/>
        <v>42192</v>
      </c>
      <c r="F46" s="43"/>
      <c r="G46" s="43">
        <f t="shared" si="2"/>
        <v>42219</v>
      </c>
      <c r="I46" s="56"/>
      <c r="J46" s="56"/>
    </row>
    <row r="47" spans="1:10" ht="24.95" customHeight="1" x14ac:dyDescent="0.25">
      <c r="A47" s="23" t="s">
        <v>76</v>
      </c>
      <c r="B47" s="24">
        <v>39</v>
      </c>
      <c r="D47" s="55">
        <f>D6+1092</f>
        <v>42234</v>
      </c>
      <c r="E47" s="43">
        <f t="shared" ref="E47" si="4">D47-14</f>
        <v>42220</v>
      </c>
      <c r="F47" s="43"/>
      <c r="G47" s="43">
        <f t="shared" ref="G47" si="5">D47+13</f>
        <v>42247</v>
      </c>
      <c r="I47" s="56"/>
      <c r="J47" s="56"/>
    </row>
  </sheetData>
  <sheetProtection selectLockedCells="1"/>
  <mergeCells count="2">
    <mergeCell ref="B4:E4"/>
    <mergeCell ref="A6:C6"/>
  </mergeCells>
  <phoneticPr fontId="2" type="noConversion"/>
  <pageMargins left="0.95" right="0.2" top="1" bottom="0.75" header="0.3" footer="0.3"/>
  <pageSetup paperSize="9" scale="83" fitToHeight="0" orientation="portrait" r:id="rId1"/>
  <headerFooter alignWithMargins="0"/>
  <colBreaks count="1" manualBreakCount="1">
    <brk id="15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4" sqref="E4"/>
    </sheetView>
  </sheetViews>
  <sheetFormatPr defaultRowHeight="12.75" x14ac:dyDescent="0.2"/>
  <cols>
    <col min="1" max="1" width="13.140625" customWidth="1"/>
    <col min="2" max="2" width="12.28515625" customWidth="1"/>
    <col min="3" max="3" width="17" customWidth="1"/>
    <col min="4" max="4" width="5.42578125" customWidth="1"/>
    <col min="5" max="5" width="22.85546875" customWidth="1"/>
    <col min="6" max="6" width="21.7109375" customWidth="1"/>
  </cols>
  <sheetData>
    <row r="1" spans="1:8" ht="26.25" customHeight="1" x14ac:dyDescent="0.3">
      <c r="A1" s="64" t="s">
        <v>15</v>
      </c>
      <c r="B1" s="64"/>
      <c r="C1" s="64"/>
      <c r="D1" s="64"/>
      <c r="E1" s="64"/>
      <c r="F1" s="64"/>
      <c r="G1" s="64"/>
      <c r="H1" s="64"/>
    </row>
    <row r="3" spans="1:8" ht="13.5" thickBot="1" x14ac:dyDescent="0.25"/>
    <row r="4" spans="1:8" ht="25.5" customHeight="1" thickBot="1" x14ac:dyDescent="0.3">
      <c r="B4" s="62" t="s">
        <v>8</v>
      </c>
      <c r="C4" s="63"/>
      <c r="E4" s="39">
        <v>41098</v>
      </c>
    </row>
    <row r="5" spans="1:8" ht="18" x14ac:dyDescent="0.25">
      <c r="A5" s="11" t="s">
        <v>46</v>
      </c>
      <c r="B5" s="8"/>
      <c r="C5" s="9"/>
      <c r="E5" s="28" t="s">
        <v>58</v>
      </c>
    </row>
    <row r="6" spans="1:8" ht="18.75" thickBot="1" x14ac:dyDescent="0.3">
      <c r="B6" s="5"/>
      <c r="C6" s="6"/>
      <c r="E6" s="22"/>
    </row>
    <row r="7" spans="1:8" ht="20.25" customHeight="1" thickBot="1" x14ac:dyDescent="0.3">
      <c r="B7" s="5"/>
      <c r="C7" s="13" t="s">
        <v>14</v>
      </c>
      <c r="E7" s="27">
        <f>E4+28</f>
        <v>41126</v>
      </c>
    </row>
    <row r="8" spans="1:8" ht="15.75" customHeight="1" x14ac:dyDescent="0.2">
      <c r="E8" s="28" t="s">
        <v>47</v>
      </c>
    </row>
  </sheetData>
  <sheetProtection sheet="1" objects="1" scenarios="1" selectLockedCells="1"/>
  <mergeCells count="2">
    <mergeCell ref="B4:C4"/>
    <mergeCell ref="A1:H1"/>
  </mergeCells>
  <phoneticPr fontId="2" type="noConversion"/>
  <pageMargins left="0.75" right="0.75" top="1" bottom="1" header="0.5" footer="0.5"/>
  <pageSetup scale="94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6" sqref="C6"/>
    </sheetView>
  </sheetViews>
  <sheetFormatPr defaultRowHeight="12.75" x14ac:dyDescent="0.2"/>
  <cols>
    <col min="2" max="2" width="36" style="6" customWidth="1"/>
    <col min="3" max="3" width="14.140625" style="35" customWidth="1"/>
    <col min="6" max="6" width="8.85546875" customWidth="1"/>
    <col min="7" max="7" width="9.140625" hidden="1" customWidth="1"/>
  </cols>
  <sheetData>
    <row r="1" spans="1:7" ht="27" customHeight="1" x14ac:dyDescent="0.25">
      <c r="A1" s="67" t="s">
        <v>62</v>
      </c>
      <c r="B1" s="67"/>
      <c r="C1" s="67"/>
      <c r="D1" s="67"/>
      <c r="E1" s="67"/>
      <c r="F1" s="67"/>
      <c r="G1" s="67"/>
    </row>
    <row r="2" spans="1:7" ht="11.25" customHeight="1" x14ac:dyDescent="0.2"/>
    <row r="3" spans="1:7" ht="18" customHeight="1" x14ac:dyDescent="0.25">
      <c r="A3" s="68" t="s">
        <v>63</v>
      </c>
      <c r="B3" s="68"/>
      <c r="C3" s="68"/>
      <c r="D3" s="68"/>
      <c r="E3" s="68"/>
      <c r="F3" s="68"/>
      <c r="G3" s="68"/>
    </row>
    <row r="4" spans="1:7" ht="18" customHeight="1" thickBot="1" x14ac:dyDescent="0.25"/>
    <row r="5" spans="1:7" ht="23.25" customHeight="1" thickBot="1" x14ac:dyDescent="0.3">
      <c r="A5" s="65" t="s">
        <v>60</v>
      </c>
      <c r="B5" s="66"/>
      <c r="C5" s="38">
        <v>2</v>
      </c>
    </row>
    <row r="6" spans="1:7" ht="18" customHeight="1" x14ac:dyDescent="0.2">
      <c r="C6" s="36"/>
    </row>
    <row r="7" spans="1:7" ht="10.5" customHeight="1" x14ac:dyDescent="0.2"/>
    <row r="8" spans="1:7" ht="40.5" customHeight="1" thickBot="1" x14ac:dyDescent="0.3">
      <c r="C8" s="45" t="s">
        <v>64</v>
      </c>
      <c r="D8" s="47"/>
    </row>
    <row r="9" spans="1:7" ht="28.5" customHeight="1" thickTop="1" x14ac:dyDescent="0.25">
      <c r="B9" s="69" t="s">
        <v>65</v>
      </c>
      <c r="C9" s="37">
        <f>C5+1</f>
        <v>3</v>
      </c>
    </row>
    <row r="10" spans="1:7" ht="28.5" customHeight="1" x14ac:dyDescent="0.25">
      <c r="B10" s="69"/>
      <c r="C10" s="37">
        <f>C5+3</f>
        <v>5</v>
      </c>
    </row>
    <row r="11" spans="1:7" ht="28.5" customHeight="1" x14ac:dyDescent="0.25">
      <c r="B11" s="69"/>
      <c r="C11" s="37">
        <f>C5+6</f>
        <v>8</v>
      </c>
    </row>
    <row r="12" spans="1:7" ht="28.5" customHeight="1" x14ac:dyDescent="0.25">
      <c r="B12" s="69"/>
      <c r="C12" s="37">
        <f>C5+12</f>
        <v>14</v>
      </c>
    </row>
    <row r="13" spans="1:7" ht="28.5" customHeight="1" x14ac:dyDescent="0.25">
      <c r="B13" s="69"/>
      <c r="C13" s="37">
        <f>C5+18</f>
        <v>20</v>
      </c>
    </row>
    <row r="14" spans="1:7" ht="28.5" customHeight="1" x14ac:dyDescent="0.25">
      <c r="B14" s="69"/>
      <c r="C14" s="46">
        <f>C5+24</f>
        <v>26</v>
      </c>
    </row>
    <row r="15" spans="1:7" ht="28.5" customHeight="1" x14ac:dyDescent="0.25">
      <c r="B15" s="69"/>
      <c r="C15" s="57">
        <f>C5+30</f>
        <v>32</v>
      </c>
    </row>
    <row r="16" spans="1:7" ht="28.5" customHeight="1" thickBot="1" x14ac:dyDescent="0.3">
      <c r="B16" s="69"/>
      <c r="C16" s="48">
        <f>C5+36</f>
        <v>38</v>
      </c>
    </row>
    <row r="17" spans="2:2" ht="15" thickTop="1" x14ac:dyDescent="0.2">
      <c r="B17" s="49"/>
    </row>
  </sheetData>
  <sheetProtection selectLockedCells="1"/>
  <mergeCells count="4">
    <mergeCell ref="A5:B5"/>
    <mergeCell ref="A1:G1"/>
    <mergeCell ref="A3:G3"/>
    <mergeCell ref="B9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Visit Calendar Tool</vt:lpstr>
      <vt:lpstr>Last_Day_to_Enroll</vt:lpstr>
      <vt:lpstr>Seroconverter Specimen Sched.</vt:lpstr>
      <vt:lpstr>Last_Day_to_Enroll!Print_Area</vt:lpstr>
      <vt:lpstr>'Seroconverter Specimen Sched.'!Print_Area</vt:lpstr>
      <vt:lpstr>'Visit Calendar Tool'!Print_Area</vt:lpstr>
    </vt:vector>
  </TitlesOfParts>
  <Company>SCHARP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Ashley Mayo</cp:lastModifiedBy>
  <cp:lastPrinted>2014-08-11T14:13:40Z</cp:lastPrinted>
  <dcterms:created xsi:type="dcterms:W3CDTF">2009-08-25T05:00:32Z</dcterms:created>
  <dcterms:modified xsi:type="dcterms:W3CDTF">2014-08-11T14:14:15Z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-1264095694</vt:i4>
  </property>
  <property fmtid="{D5CDD505-2E9C-101B-9397-08002B2CF9AE}" pid="3" name="_NewReviewCycle">
    <vt:lpwstr/>
  </property>
  <property fmtid="{D5CDD505-2E9C-101B-9397-08002B2CF9AE}" pid="4" name="_EmailSubject">
    <vt:lpwstr>ASPIRE Visit Calendar Tool</vt:lpwstr>
  </property>
  <property fmtid="{D5CDD505-2E9C-101B-9397-08002B2CF9AE}" pid="5" name="_AuthorEmail">
    <vt:lpwstr>AMayo@fhi360.org</vt:lpwstr>
  </property>
  <property fmtid="{D5CDD505-2E9C-101B-9397-08002B2CF9AE}" pid="6" name="_AuthorEmailDisplayName">
    <vt:lpwstr>Ashley Mayo</vt:lpwstr>
  </property>
  <property fmtid="{D5CDD505-2E9C-101B-9397-08002B2CF9AE}" pid="8" name="_PreviousAdHocReviewCycleID">
    <vt:i4>509010349</vt:i4>
  </property>
</Properties>
</file>